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63\supel\COMISSÃO ALFA\CPL_2017\EDITAL\PREGÃO ELETRÔNICO 355.2017 . SESAU SRP TECIDOS HB\"/>
    </mc:Choice>
  </mc:AlternateContent>
  <bookViews>
    <workbookView xWindow="0" yWindow="0" windowWidth="24000" windowHeight="9675" tabRatio="601"/>
  </bookViews>
  <sheets>
    <sheet name="QUADRO COMPARATIVO" sheetId="6" r:id="rId1"/>
  </sheets>
  <definedNames>
    <definedName name="_xlnm._FilterDatabase" localSheetId="0" hidden="1">'QUADRO COMPARATIVO'!$A$7:$A$38</definedName>
    <definedName name="_GoBack" localSheetId="0">'QUADRO COMPARATIVO'!$C$19</definedName>
    <definedName name="_xlnm.Print_Area" localSheetId="0">'QUADRO COMPARATIVO'!$A$1:$U$49</definedName>
    <definedName name="_xlnm.Print_Titles" localSheetId="0">'QUADRO COMPARATIVO'!$1:$6</definedName>
  </definedNames>
  <calcPr calcId="152511"/>
</workbook>
</file>

<file path=xl/calcChain.xml><?xml version="1.0" encoding="utf-8"?>
<calcChain xmlns="http://schemas.openxmlformats.org/spreadsheetml/2006/main">
  <c r="Q19" i="6" l="1"/>
  <c r="P19" i="6"/>
  <c r="U19" i="6" s="1"/>
  <c r="O19" i="6"/>
  <c r="Q18" i="6"/>
  <c r="P18" i="6"/>
  <c r="U18" i="6" s="1"/>
  <c r="O18" i="6"/>
  <c r="Q17" i="6"/>
  <c r="P17" i="6"/>
  <c r="U17" i="6" s="1"/>
  <c r="O17" i="6"/>
  <c r="Q16" i="6"/>
  <c r="P16" i="6"/>
  <c r="U16" i="6" s="1"/>
  <c r="O16" i="6"/>
  <c r="Q15" i="6"/>
  <c r="P15" i="6"/>
  <c r="U15" i="6" s="1"/>
  <c r="O15" i="6"/>
  <c r="Q14" i="6"/>
  <c r="P14" i="6"/>
  <c r="U14" i="6" s="1"/>
  <c r="O14" i="6"/>
  <c r="Q13" i="6"/>
  <c r="P13" i="6"/>
  <c r="U13" i="6" s="1"/>
  <c r="O13" i="6"/>
  <c r="Q12" i="6"/>
  <c r="P12" i="6"/>
  <c r="U12" i="6" s="1"/>
  <c r="O12" i="6"/>
  <c r="Q11" i="6"/>
  <c r="P11" i="6"/>
  <c r="U11" i="6" s="1"/>
  <c r="O11" i="6"/>
  <c r="Q10" i="6"/>
  <c r="P10" i="6"/>
  <c r="U10" i="6" s="1"/>
  <c r="O10" i="6"/>
  <c r="R19" i="6" l="1"/>
  <c r="R17" i="6"/>
  <c r="R15" i="6"/>
  <c r="R12" i="6"/>
  <c r="R11" i="6"/>
  <c r="R13" i="6"/>
  <c r="R10" i="6"/>
  <c r="R14" i="6"/>
  <c r="R16" i="6"/>
  <c r="R18" i="6"/>
  <c r="E10" i="6"/>
  <c r="S10" i="6" s="1"/>
  <c r="E12" i="6"/>
  <c r="S12" i="6" s="1"/>
  <c r="E14" i="6"/>
  <c r="S14" i="6" s="1"/>
  <c r="E16" i="6"/>
  <c r="S16" i="6" s="1"/>
  <c r="E18" i="6"/>
  <c r="S18" i="6" s="1"/>
  <c r="E11" i="6"/>
  <c r="S11" i="6" s="1"/>
  <c r="E13" i="6"/>
  <c r="S13" i="6" s="1"/>
  <c r="E15" i="6"/>
  <c r="S15" i="6" s="1"/>
  <c r="E17" i="6"/>
  <c r="S17" i="6" s="1"/>
  <c r="E19" i="6"/>
  <c r="S19" i="6" s="1"/>
  <c r="T20" i="6" l="1"/>
  <c r="F19" i="6"/>
  <c r="T19" i="6" s="1"/>
  <c r="F17" i="6"/>
  <c r="T17" i="6" s="1"/>
  <c r="F15" i="6"/>
  <c r="T15" i="6" s="1"/>
  <c r="F13" i="6"/>
  <c r="T13" i="6" s="1"/>
  <c r="F11" i="6"/>
  <c r="T11" i="6" s="1"/>
  <c r="F18" i="6"/>
  <c r="T18" i="6" s="1"/>
  <c r="F16" i="6"/>
  <c r="T16" i="6" s="1"/>
  <c r="F14" i="6"/>
  <c r="T14" i="6" s="1"/>
  <c r="F12" i="6"/>
  <c r="T12" i="6" s="1"/>
  <c r="F10" i="6"/>
  <c r="T10" i="6" s="1"/>
  <c r="T21" i="6" l="1"/>
  <c r="U43" i="6" l="1"/>
  <c r="T22" i="6" l="1"/>
</calcChain>
</file>

<file path=xl/comments1.xml><?xml version="1.0" encoding="utf-8"?>
<comments xmlns="http://schemas.openxmlformats.org/spreadsheetml/2006/main">
  <authors>
    <author>Usuário</author>
  </authors>
  <commentList>
    <comment ref="B29" authorId="0" shapeId="0">
      <text>
        <r>
          <rPr>
            <b/>
            <sz val="8"/>
            <color indexed="81"/>
            <rFont val="Tahoma"/>
            <family val="2"/>
          </rPr>
          <t>Usuário:</t>
        </r>
        <r>
          <rPr>
            <sz val="8"/>
            <color indexed="81"/>
            <rFont val="Tahoma"/>
            <family val="2"/>
          </rPr>
          <t xml:space="preserve">
MODIFICAR O NÚMERO DO PROCESSO E VERIFICAR QUEM FEZ 
A COTAÇÃO 
</t>
        </r>
      </text>
    </comment>
    <comment ref="U33" authorId="0" shapeId="0">
      <text>
        <r>
          <rPr>
            <b/>
            <sz val="8"/>
            <color indexed="81"/>
            <rFont val="Tahoma"/>
            <family val="2"/>
          </rPr>
          <t>Usuário:</t>
        </r>
        <r>
          <rPr>
            <sz val="8"/>
            <color indexed="81"/>
            <rFont val="Tahoma"/>
            <family val="2"/>
          </rPr>
          <t xml:space="preserve">
ALTERAR DATA
</t>
        </r>
      </text>
    </comment>
    <comment ref="U43" authorId="0" shapeId="0">
      <text>
        <r>
          <rPr>
            <b/>
            <sz val="8"/>
            <color indexed="81"/>
            <rFont val="Tahoma"/>
            <family val="2"/>
          </rPr>
          <t>Usuário:</t>
        </r>
        <r>
          <rPr>
            <sz val="8"/>
            <color indexed="81"/>
            <rFont val="Tahoma"/>
            <family val="2"/>
          </rPr>
          <t xml:space="preserve">
ALTERAR DATA
</t>
        </r>
      </text>
    </comment>
  </commentList>
</comments>
</file>

<file path=xl/sharedStrings.xml><?xml version="1.0" encoding="utf-8"?>
<sst xmlns="http://schemas.openxmlformats.org/spreadsheetml/2006/main" count="101" uniqueCount="62">
  <si>
    <t>ITEM</t>
  </si>
  <si>
    <t>ESTADO DE RONDÔNIA</t>
  </si>
  <si>
    <t>Superintendência Estadual de Compras e Licitações</t>
  </si>
  <si>
    <t>GEPEAP – Gerência  de Pesquisa e Análise de Preços</t>
  </si>
  <si>
    <t xml:space="preserve">          </t>
  </si>
  <si>
    <t xml:space="preserve">           </t>
  </si>
  <si>
    <t>DESCRIÇÃO</t>
  </si>
  <si>
    <t>UNID</t>
  </si>
  <si>
    <t xml:space="preserve">Nota Explicativa:  </t>
  </si>
  <si>
    <t>_________________________________________</t>
  </si>
  <si>
    <t>Ao Diretor Executivo da SUPEL:</t>
  </si>
  <si>
    <t>COEFICIENTE DE VARIAÇÃO</t>
  </si>
  <si>
    <t>DESVIO PADRÃO</t>
  </si>
  <si>
    <t>2) ** Valores desconsiderados, por apresentarem disparidades excessivas em relação a média, conforme recomendação da Instrução Normativa IN MP/SLTI Nº 05/2014, Art. 2º, "§ 2º - No âmbito de cada parâmetro, o resultado da pesquisa de preços será a MÉDIA ou o MENOR dos preços obtidos" e Portaria Nº 029/GAB/SUPEL/2011, Art. 2º, "b) Deverá ser utlizado o cálculo de desvio padrão visando verificar as dispersões entre as medições individuais em relação a média de valores. Dessa forma. serão eliminadas as disparidades de valores, optando-se pelos menores preços cotados. O percentual a ser utilizado para apurar o desvio padrão será de no máximo até 20% (vinte por cento).".</t>
  </si>
  <si>
    <t>Hamilton Augusto Lacerda Santos Júnior</t>
  </si>
  <si>
    <t>Gerente de Pesquisa e Análise de Preços/SUPEL</t>
  </si>
  <si>
    <t>Mat: 300094452</t>
  </si>
  <si>
    <t>QUANT.(A)</t>
  </si>
  <si>
    <t>QUANT. DEST. AMPLA CONCORRÊNCIA ( C ) - [A-B]</t>
  </si>
  <si>
    <t>PREÇO MÍNIMO (D)</t>
  </si>
  <si>
    <t>PREÇO MÉDIO ( E )</t>
  </si>
  <si>
    <t>SUBTOTAL AMPLA CONCORRÊNCIA (G) - [C X E]</t>
  </si>
  <si>
    <t>SUBTOTAL EXCLUSIVO ME/EPP (F) - [B X E]</t>
  </si>
  <si>
    <t>SUBTOTAL GERAL [F + G]</t>
  </si>
  <si>
    <t>VALOR TOTAL EXCLUSIVO ME/EPP:</t>
  </si>
  <si>
    <t>VALOR TOTAL AMPLA CONCORRÊNCIA</t>
  </si>
  <si>
    <t xml:space="preserve">QUANT. DEST. EXCLUSIVA ME/EPP (B) </t>
  </si>
  <si>
    <t>Mat: 30002783</t>
  </si>
  <si>
    <r>
      <t>______________________________</t>
    </r>
    <r>
      <rPr>
        <sz val="20"/>
        <color rgb="FF000000"/>
        <rFont val="Arial"/>
        <family val="2"/>
      </rPr>
      <t xml:space="preserve"> </t>
    </r>
  </si>
  <si>
    <r>
      <t xml:space="preserve">Genean Prestes dos Santos </t>
    </r>
    <r>
      <rPr>
        <sz val="20"/>
        <color rgb="FF000000"/>
        <rFont val="Arial"/>
        <family val="2"/>
      </rPr>
      <t xml:space="preserve"> </t>
    </r>
  </si>
  <si>
    <r>
      <t>Diretora Executiva</t>
    </r>
    <r>
      <rPr>
        <sz val="20"/>
        <color rgb="FF000000"/>
        <rFont val="Arial"/>
        <family val="2"/>
      </rPr>
      <t xml:space="preserve"> </t>
    </r>
  </si>
  <si>
    <t>TOTAL GERAL (AMPLA CONC. + EXCLUS. ME-EPP)</t>
  </si>
  <si>
    <t>UND</t>
  </si>
  <si>
    <t>Responsável pela  Elaboração do Quadro</t>
  </si>
  <si>
    <t>1) As pesquisas foram realizadas apenas no site www.bancodeprecos.com.br e com fornecedores do ramo dos equipamentos demandados, confonforme Portaria Nº 12/GAB/SUPEL/2013.</t>
  </si>
  <si>
    <t>BANCO DE PREÇO 1</t>
  </si>
  <si>
    <t>BANCO DE PREÇO 2</t>
  </si>
  <si>
    <t>BANCO DE PREÇO 3</t>
  </si>
  <si>
    <t>BANCO DE PREÇO 4</t>
  </si>
  <si>
    <t>BANCO DE PREÇO 5</t>
  </si>
  <si>
    <t>BANCO DE PREÇO 6</t>
  </si>
  <si>
    <t>BANCO DE PREÇOS 7</t>
  </si>
  <si>
    <t>**</t>
  </si>
  <si>
    <t>BANCO DE PREÇOS 8</t>
  </si>
  <si>
    <t xml:space="preserve">Igor Ribeiro Lacerda </t>
  </si>
  <si>
    <t>Mat: 3000140820</t>
  </si>
  <si>
    <t xml:space="preserve">Tecido para confecção de lençol, 100% algodão fio tinto, de primeira qualidade, uso hospitalar, com no mínimo 1,60 m de largura.
Cor: Listrado Branco e Azul
</t>
  </si>
  <si>
    <t xml:space="preserve">Tecido para confecção de lençol, 100% algodão fio tinto, de primeira qualidade, uso hospitalar, com no mínimo 1,60 m de largura.
Cor: Listrado Branco e Amarelo
</t>
  </si>
  <si>
    <t xml:space="preserve">Tecido para confecção de lençol, 100% algodão fio tinto, de primeira qualidade, uso hospitalar, com no mínimo 1,60 m de largura.
Cor: Listrado Branco e Rosa
</t>
  </si>
  <si>
    <t xml:space="preserve">Brim cirúrgico 100% algodão, cedro leve, sarja 2x1, de primeira qualidade com no mínimo 1,60 m de largura, uso hospitalar.
Cor: Azul Bebe
</t>
  </si>
  <si>
    <t xml:space="preserve">Brim cirúrgico 100% algodão, cedro leve, sarja 2x1, de primeira qualidade com no mínimo 1,60 m de largura, uso hospitalar.
Cor: Verde Bandeira
</t>
  </si>
  <si>
    <t xml:space="preserve">Brim cirúrgico 100% algodão, cedro leve, sarja 2x1, de primeira qualidade com no mínimo 1,60 m de largura, uso hospitalar.
Cor: Azul Royal
</t>
  </si>
  <si>
    <t xml:space="preserve">Brim cirúrgico 100% algodão, cedro leve, sarja 2x1, de primeira qualidade com no mínimo 1,60 m de largura, uso hospitalar.
Cor: Amarelo Claro
</t>
  </si>
  <si>
    <t xml:space="preserve">Brim cirúrgico 100% algodão, cedro leve, sarja 2x1, de primeira qualidade com no mínimo 1,60 m de largura, uso hospitalar.
Cor: Branco
</t>
  </si>
  <si>
    <t xml:space="preserve">Brim cirúrgico 100% algodão, cedro leve, sarja 2x1, de primeira qualidade com no mínimo 1,60 m de largura, uso hospitalar.
Cor: Rosa Claro
</t>
  </si>
  <si>
    <t xml:space="preserve">Brim cirúrgico 100% algodão, cedro pesado, sarja 3x1, de primeira qualidade com no mínimo 1,60 m de largura, uso hospitalar.
Cor: Verde Bandeira
</t>
  </si>
  <si>
    <r>
      <t>PROCESSO ADMINISTRATIVO:</t>
    </r>
    <r>
      <rPr>
        <b/>
        <sz val="20"/>
        <color indexed="30"/>
        <rFont val="Arial"/>
        <family val="2"/>
      </rPr>
      <t xml:space="preserve"> 01-1712.3358-0000/2017.</t>
    </r>
  </si>
  <si>
    <t xml:space="preserve">INTERESSADO: SESAU </t>
  </si>
  <si>
    <r>
      <t xml:space="preserve">Após a realização da pesquisa de preços </t>
    </r>
    <r>
      <rPr>
        <b/>
        <sz val="20"/>
        <color indexed="8"/>
        <rFont val="Arial"/>
        <family val="2"/>
      </rPr>
      <t>realizada pela GEPEAP/SUPEL</t>
    </r>
    <r>
      <rPr>
        <sz val="20"/>
        <color indexed="8"/>
        <rFont val="Arial"/>
        <family val="2"/>
      </rPr>
      <t xml:space="preserve">, encaminhamos o Processo Administrativo - </t>
    </r>
    <r>
      <rPr>
        <b/>
        <sz val="20"/>
        <color indexed="12"/>
        <rFont val="Arial"/>
        <family val="2"/>
      </rPr>
      <t>Nº 01-1712.03358-0000/2017</t>
    </r>
    <r>
      <rPr>
        <sz val="20"/>
        <color indexed="12"/>
        <rFont val="Arial"/>
        <family val="2"/>
      </rPr>
      <t xml:space="preserve"> </t>
    </r>
    <r>
      <rPr>
        <sz val="20"/>
        <color indexed="8"/>
        <rFont val="Arial"/>
        <family val="2"/>
      </rPr>
      <t>para as demais providências.</t>
    </r>
  </si>
  <si>
    <r>
      <t xml:space="preserve">Porto Velho (RO), 04 de julho </t>
    </r>
    <r>
      <rPr>
        <b/>
        <sz val="16"/>
        <color indexed="12"/>
        <rFont val="Arial"/>
        <family val="2"/>
      </rPr>
      <t>de 2017</t>
    </r>
    <r>
      <rPr>
        <b/>
        <sz val="16"/>
        <color indexed="8"/>
        <rFont val="Arial"/>
        <family val="2"/>
      </rPr>
      <t>.</t>
    </r>
  </si>
  <si>
    <t xml:space="preserve">Ao GAP:    </t>
  </si>
  <si>
    <t xml:space="preserve">Estamos encaminhando o processo supracitado para as devidas providências quanto ao  REGISTRO DE PREÇOS, conforme determina a Lei Federal n° 8.666/93 e as normas dos Direito Administrativo, observando os princípios constitucionais, após a aprovação do respectivo quadro estimativo de preços.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</si>
</sst>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"/>
    <numFmt numFmtId="165" formatCode="&quot;R$ &quot;#,##0.00;[Red]&quot;R$ &quot;#,##0.00"/>
    <numFmt numFmtId="166" formatCode="&quot;R$&quot;\ #,##0.00"/>
  </numFmts>
  <fonts count="3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4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20"/>
      <name val="Arial"/>
      <family val="2"/>
    </font>
    <font>
      <i/>
      <sz val="20"/>
      <name val="Arial"/>
      <family val="2"/>
    </font>
    <font>
      <i/>
      <sz val="20"/>
      <name val="Times New Roman"/>
      <family val="1"/>
    </font>
    <font>
      <b/>
      <sz val="20"/>
      <color indexed="8"/>
      <name val="Arial"/>
      <family val="2"/>
    </font>
    <font>
      <b/>
      <sz val="20"/>
      <color indexed="30"/>
      <name val="Arial"/>
      <family val="2"/>
    </font>
    <font>
      <b/>
      <sz val="18"/>
      <name val="Arial"/>
      <family val="2"/>
    </font>
    <font>
      <sz val="20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6"/>
      <color indexed="12"/>
      <name val="Arial"/>
      <family val="2"/>
    </font>
    <font>
      <sz val="20"/>
      <color indexed="8"/>
      <name val="Arial"/>
      <family val="2"/>
    </font>
    <font>
      <b/>
      <sz val="20"/>
      <color indexed="12"/>
      <name val="Arial"/>
      <family val="2"/>
    </font>
    <font>
      <sz val="20"/>
      <color indexed="12"/>
      <name val="Arial"/>
      <family val="2"/>
    </font>
    <font>
      <b/>
      <sz val="26"/>
      <color indexed="8"/>
      <name val="Arial"/>
      <family val="2"/>
    </font>
    <font>
      <b/>
      <sz val="20"/>
      <name val="Cambria"/>
      <family val="1"/>
      <scheme val="major"/>
    </font>
    <font>
      <sz val="18"/>
      <name val="Arial"/>
      <family val="2"/>
    </font>
    <font>
      <b/>
      <sz val="18"/>
      <color indexed="10"/>
      <name val="Arial"/>
      <family val="2"/>
    </font>
    <font>
      <b/>
      <sz val="12"/>
      <color theme="0"/>
      <name val="Arial"/>
      <family val="2"/>
    </font>
    <font>
      <b/>
      <sz val="20"/>
      <color rgb="FF000000"/>
      <name val="Arial"/>
      <family val="2"/>
    </font>
    <font>
      <sz val="20"/>
      <color rgb="FF000000"/>
      <name val="Arial"/>
      <family val="2"/>
    </font>
    <font>
      <sz val="18"/>
      <color indexed="8"/>
      <name val="Cambria"/>
      <family val="1"/>
      <scheme val="major"/>
    </font>
    <font>
      <sz val="18"/>
      <color rgb="FF000000"/>
      <name val="Times New Roman"/>
      <family val="1"/>
    </font>
    <font>
      <sz val="2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 wrapText="1"/>
    </xf>
    <xf numFmtId="3" fontId="8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Fill="1" applyAlignment="1">
      <alignment horizontal="left" vertical="center" wrapText="1"/>
    </xf>
    <xf numFmtId="3" fontId="1" fillId="0" borderId="0" xfId="0" applyNumberFormat="1" applyFont="1"/>
    <xf numFmtId="0" fontId="8" fillId="0" borderId="0" xfId="0" applyFont="1" applyFill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Fill="1" applyBorder="1" applyAlignment="1">
      <alignment horizontal="left"/>
    </xf>
    <xf numFmtId="0" fontId="0" fillId="0" borderId="0" xfId="0" applyBorder="1"/>
    <xf numFmtId="0" fontId="0" fillId="0" borderId="11" xfId="0" applyBorder="1"/>
    <xf numFmtId="0" fontId="13" fillId="0" borderId="0" xfId="0" applyFont="1" applyBorder="1" applyAlignment="1"/>
    <xf numFmtId="3" fontId="5" fillId="0" borderId="0" xfId="0" applyNumberFormat="1" applyFont="1" applyBorder="1" applyAlignment="1"/>
    <xf numFmtId="0" fontId="14" fillId="0" borderId="10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/>
    </xf>
    <xf numFmtId="0" fontId="13" fillId="0" borderId="13" xfId="0" applyFont="1" applyBorder="1" applyAlignment="1"/>
    <xf numFmtId="3" fontId="5" fillId="0" borderId="13" xfId="0" applyNumberFormat="1" applyFont="1" applyBorder="1" applyAlignment="1"/>
    <xf numFmtId="0" fontId="4" fillId="0" borderId="13" xfId="0" applyFont="1" applyFill="1" applyBorder="1" applyAlignment="1">
      <alignment horizontal="center"/>
    </xf>
    <xf numFmtId="165" fontId="4" fillId="0" borderId="13" xfId="0" applyNumberFormat="1" applyFont="1" applyFill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14" fillId="0" borderId="0" xfId="0" applyFont="1" applyFill="1" applyBorder="1" applyAlignment="1">
      <alignment horizontal="left"/>
    </xf>
    <xf numFmtId="0" fontId="17" fillId="0" borderId="0" xfId="0" applyFont="1" applyAlignment="1">
      <alignment vertical="center" wrapText="1"/>
    </xf>
    <xf numFmtId="3" fontId="8" fillId="0" borderId="8" xfId="0" applyNumberFormat="1" applyFont="1" applyBorder="1"/>
    <xf numFmtId="0" fontId="8" fillId="0" borderId="8" xfId="0" applyFont="1" applyBorder="1"/>
    <xf numFmtId="0" fontId="8" fillId="0" borderId="8" xfId="0" applyFont="1" applyFill="1" applyBorder="1"/>
    <xf numFmtId="0" fontId="8" fillId="0" borderId="8" xfId="0" applyFont="1" applyFill="1" applyBorder="1" applyAlignment="1">
      <alignment horizontal="center"/>
    </xf>
    <xf numFmtId="0" fontId="11" fillId="2" borderId="7" xfId="0" applyFont="1" applyFill="1" applyBorder="1"/>
    <xf numFmtId="0" fontId="24" fillId="0" borderId="0" xfId="0" applyFont="1"/>
    <xf numFmtId="0" fontId="18" fillId="0" borderId="0" xfId="0" applyFont="1" applyFill="1" applyAlignment="1">
      <alignment horizontal="right"/>
    </xf>
    <xf numFmtId="0" fontId="11" fillId="0" borderId="0" xfId="0" applyFont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top"/>
    </xf>
    <xf numFmtId="0" fontId="11" fillId="0" borderId="0" xfId="0" applyFont="1" applyBorder="1" applyAlignment="1"/>
    <xf numFmtId="0" fontId="12" fillId="0" borderId="0" xfId="0" applyFont="1" applyBorder="1" applyAlignment="1"/>
    <xf numFmtId="0" fontId="4" fillId="0" borderId="0" xfId="0" applyFont="1" applyFill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10" fontId="27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textRotation="90" wrapText="1"/>
    </xf>
    <xf numFmtId="3" fontId="16" fillId="0" borderId="0" xfId="0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8" xfId="0" applyFont="1" applyFill="1" applyBorder="1"/>
    <xf numFmtId="166" fontId="16" fillId="0" borderId="1" xfId="0" applyNumberFormat="1" applyFont="1" applyFill="1" applyBorder="1" applyAlignment="1">
      <alignment vertical="center"/>
    </xf>
    <xf numFmtId="0" fontId="29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164" fontId="28" fillId="4" borderId="2" xfId="0" applyNumberFormat="1" applyFont="1" applyFill="1" applyBorder="1" applyAlignment="1">
      <alignment horizontal="center" vertical="center"/>
    </xf>
    <xf numFmtId="3" fontId="16" fillId="2" borderId="3" xfId="0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/>
    </xf>
    <xf numFmtId="166" fontId="16" fillId="0" borderId="3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32" fillId="0" borderId="22" xfId="0" applyFont="1" applyBorder="1" applyAlignment="1">
      <alignment horizontal="justify" vertical="center" wrapText="1"/>
    </xf>
    <xf numFmtId="0" fontId="32" fillId="0" borderId="23" xfId="0" applyFont="1" applyBorder="1" applyAlignment="1">
      <alignment horizontal="justify" vertical="center" wrapText="1"/>
    </xf>
    <xf numFmtId="0" fontId="31" fillId="0" borderId="0" xfId="0" applyNumberFormat="1" applyFont="1" applyAlignment="1">
      <alignment vertical="center" wrapText="1" readingOrder="1"/>
    </xf>
    <xf numFmtId="0" fontId="14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21" fillId="0" borderId="0" xfId="0" applyFont="1" applyFill="1" applyAlignment="1">
      <alignment horizontal="left" vertical="center" wrapText="1"/>
    </xf>
    <xf numFmtId="4" fontId="33" fillId="0" borderId="24" xfId="0" applyNumberFormat="1" applyFont="1" applyBorder="1" applyAlignment="1">
      <alignment horizontal="center" vertical="center" wrapText="1"/>
    </xf>
    <xf numFmtId="4" fontId="33" fillId="0" borderId="19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28" fillId="4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3" fontId="28" fillId="4" borderId="1" xfId="0" applyNumberFormat="1" applyFont="1" applyFill="1" applyBorder="1" applyAlignment="1">
      <alignment horizontal="center" vertical="center" textRotation="90" wrapText="1"/>
    </xf>
    <xf numFmtId="3" fontId="28" fillId="4" borderId="2" xfId="0" applyNumberFormat="1" applyFont="1" applyFill="1" applyBorder="1" applyAlignment="1">
      <alignment horizontal="center" vertical="center" textRotation="90" wrapText="1"/>
    </xf>
    <xf numFmtId="0" fontId="28" fillId="4" borderId="2" xfId="0" applyFont="1" applyFill="1" applyBorder="1" applyAlignment="1">
      <alignment horizontal="center" vertical="center" textRotation="90" wrapText="1"/>
    </xf>
    <xf numFmtId="0" fontId="28" fillId="4" borderId="15" xfId="0" applyFont="1" applyFill="1" applyBorder="1" applyAlignment="1">
      <alignment horizontal="center" vertical="center" textRotation="90" wrapText="1"/>
    </xf>
    <xf numFmtId="0" fontId="28" fillId="4" borderId="4" xfId="0" applyFont="1" applyFill="1" applyBorder="1" applyAlignment="1">
      <alignment horizontal="center" vertical="center" textRotation="90" wrapText="1"/>
    </xf>
    <xf numFmtId="0" fontId="28" fillId="4" borderId="3" xfId="0" applyFont="1" applyFill="1" applyBorder="1" applyAlignment="1">
      <alignment horizontal="center" vertical="center" textRotation="90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28" fillId="4" borderId="9" xfId="0" applyNumberFormat="1" applyFont="1" applyFill="1" applyBorder="1" applyAlignment="1">
      <alignment horizontal="center" vertical="center" wrapText="1"/>
    </xf>
    <xf numFmtId="164" fontId="28" fillId="4" borderId="21" xfId="0" applyNumberFormat="1" applyFont="1" applyFill="1" applyBorder="1" applyAlignment="1">
      <alignment horizontal="center" vertical="center" wrapText="1"/>
    </xf>
    <xf numFmtId="164" fontId="28" fillId="4" borderId="18" xfId="0" applyNumberFormat="1" applyFont="1" applyFill="1" applyBorder="1" applyAlignment="1">
      <alignment horizontal="center" vertical="center" wrapText="1"/>
    </xf>
    <xf numFmtId="164" fontId="28" fillId="4" borderId="19" xfId="0" applyNumberFormat="1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textRotation="90" wrapText="1"/>
    </xf>
    <xf numFmtId="164" fontId="28" fillId="4" borderId="8" xfId="0" applyNumberFormat="1" applyFont="1" applyFill="1" applyBorder="1" applyAlignment="1">
      <alignment horizontal="center" vertical="center" wrapText="1"/>
    </xf>
    <xf numFmtId="164" fontId="28" fillId="4" borderId="20" xfId="0" applyNumberFormat="1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166" fontId="16" fillId="3" borderId="6" xfId="0" applyNumberFormat="1" applyFont="1" applyFill="1" applyBorder="1" applyAlignment="1">
      <alignment horizontal="center" vertical="center"/>
    </xf>
    <xf numFmtId="166" fontId="16" fillId="3" borderId="5" xfId="0" applyNumberFormat="1" applyFont="1" applyFill="1" applyBorder="1" applyAlignment="1">
      <alignment horizontal="center" vertical="center"/>
    </xf>
    <xf numFmtId="166" fontId="16" fillId="0" borderId="6" xfId="0" applyNumberFormat="1" applyFont="1" applyBorder="1" applyAlignment="1">
      <alignment horizontal="center" vertical="center"/>
    </xf>
    <xf numFmtId="166" fontId="16" fillId="0" borderId="5" xfId="0" applyNumberFormat="1" applyFont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166" fontId="16" fillId="0" borderId="6" xfId="0" applyNumberFormat="1" applyFont="1" applyFill="1" applyBorder="1" applyAlignment="1">
      <alignment horizontal="center" vertical="center"/>
    </xf>
    <xf numFmtId="166" fontId="16" fillId="0" borderId="16" xfId="0" applyNumberFormat="1" applyFont="1" applyFill="1" applyBorder="1" applyAlignment="1">
      <alignment horizontal="center" vertical="center"/>
    </xf>
    <xf numFmtId="166" fontId="16" fillId="0" borderId="5" xfId="0" applyNumberFormat="1" applyFont="1" applyFill="1" applyBorder="1" applyAlignment="1">
      <alignment horizontal="center" vertical="center"/>
    </xf>
    <xf numFmtId="166" fontId="16" fillId="3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</xdr:col>
      <xdr:colOff>1082431</xdr:colOff>
      <xdr:row>2</xdr:row>
      <xdr:rowOff>270748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22464"/>
          <a:ext cx="1571625" cy="93261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2"/>
  <sheetViews>
    <sheetView tabSelected="1" zoomScale="40" zoomScaleNormal="40" zoomScaleSheetLayoutView="80" workbookViewId="0">
      <selection activeCell="B29" sqref="B29:U29"/>
    </sheetView>
  </sheetViews>
  <sheetFormatPr defaultRowHeight="12.75" x14ac:dyDescent="0.2"/>
  <cols>
    <col min="1" max="1" width="8.42578125" style="1" customWidth="1"/>
    <col min="2" max="2" width="62.42578125" style="1" customWidth="1"/>
    <col min="3" max="3" width="5.42578125" style="17" customWidth="1"/>
    <col min="4" max="4" width="27.140625" style="1" customWidth="1"/>
    <col min="5" max="5" width="14.42578125" style="1" customWidth="1"/>
    <col min="6" max="6" width="14.85546875" style="1" customWidth="1"/>
    <col min="7" max="7" width="27.28515625" style="2" customWidth="1"/>
    <col min="8" max="8" width="28.5703125" style="2" customWidth="1"/>
    <col min="9" max="9" width="23.7109375" style="2" customWidth="1"/>
    <col min="10" max="10" width="29" style="2" customWidth="1"/>
    <col min="11" max="11" width="25.85546875" style="2" customWidth="1"/>
    <col min="12" max="12" width="27.28515625" style="2" customWidth="1"/>
    <col min="13" max="14" width="24.7109375" style="2" customWidth="1"/>
    <col min="15" max="15" width="25" style="2" customWidth="1"/>
    <col min="16" max="16" width="29.7109375" style="2" customWidth="1"/>
    <col min="17" max="17" width="17.28515625" style="2" customWidth="1"/>
    <col min="18" max="18" width="17.42578125" style="25" customWidth="1"/>
    <col min="19" max="19" width="32.42578125" style="3" customWidth="1"/>
    <col min="20" max="20" width="37" customWidth="1"/>
    <col min="21" max="21" width="33.28515625" customWidth="1"/>
  </cols>
  <sheetData>
    <row r="1" spans="1:21" ht="26.25" x14ac:dyDescent="0.4">
      <c r="A1" s="31"/>
      <c r="B1" s="100" t="s">
        <v>1</v>
      </c>
      <c r="C1" s="100"/>
      <c r="D1" s="100"/>
      <c r="E1" s="100"/>
      <c r="F1" s="100"/>
      <c r="G1" s="100"/>
      <c r="H1" s="5"/>
      <c r="I1" s="5"/>
      <c r="J1" s="5"/>
      <c r="K1" s="5"/>
      <c r="L1" s="5"/>
      <c r="M1" s="5"/>
      <c r="N1" s="5"/>
      <c r="O1" s="32"/>
      <c r="P1" s="32"/>
      <c r="Q1" s="32"/>
      <c r="R1" s="32"/>
      <c r="S1" s="68"/>
      <c r="T1" s="32"/>
      <c r="U1" s="33"/>
    </row>
    <row r="2" spans="1:21" ht="26.25" x14ac:dyDescent="0.4">
      <c r="A2" s="31"/>
      <c r="B2" s="102" t="s">
        <v>2</v>
      </c>
      <c r="C2" s="102"/>
      <c r="D2" s="102"/>
      <c r="E2" s="102"/>
      <c r="F2" s="102"/>
      <c r="G2" s="102"/>
      <c r="H2" s="102"/>
      <c r="I2" s="60"/>
      <c r="J2" s="60"/>
      <c r="K2" s="60"/>
      <c r="L2" s="60"/>
      <c r="M2" s="60"/>
      <c r="N2" s="60"/>
      <c r="O2" s="32"/>
      <c r="P2" s="32"/>
      <c r="Q2" s="32"/>
      <c r="R2" s="32"/>
      <c r="S2" s="68"/>
      <c r="T2" s="32"/>
      <c r="U2" s="33"/>
    </row>
    <row r="3" spans="1:21" ht="25.5" x14ac:dyDescent="0.35">
      <c r="A3" s="31"/>
      <c r="B3" s="103" t="s">
        <v>3</v>
      </c>
      <c r="C3" s="103"/>
      <c r="D3" s="103"/>
      <c r="E3" s="103"/>
      <c r="F3" s="103"/>
      <c r="G3" s="103"/>
      <c r="H3" s="103"/>
      <c r="I3" s="61"/>
      <c r="J3" s="61"/>
      <c r="K3" s="61"/>
      <c r="L3" s="61"/>
      <c r="M3" s="61"/>
      <c r="N3" s="61"/>
      <c r="O3" s="32"/>
      <c r="P3" s="32"/>
      <c r="Q3" s="32"/>
      <c r="R3" s="32"/>
      <c r="S3" s="68"/>
      <c r="T3" s="32"/>
      <c r="U3" s="33"/>
    </row>
    <row r="4" spans="1:21" ht="24.75" customHeight="1" x14ac:dyDescent="0.4">
      <c r="A4" s="36" t="s">
        <v>56</v>
      </c>
      <c r="B4" s="34"/>
      <c r="C4" s="35"/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32"/>
      <c r="P4" s="32"/>
      <c r="Q4" s="32"/>
      <c r="R4" s="32"/>
      <c r="S4" s="68"/>
      <c r="T4" s="32"/>
      <c r="U4" s="33"/>
    </row>
    <row r="5" spans="1:21" ht="27" customHeight="1" thickBot="1" x14ac:dyDescent="0.45">
      <c r="A5" s="37" t="s">
        <v>57</v>
      </c>
      <c r="B5" s="38"/>
      <c r="C5" s="39"/>
      <c r="D5" s="40"/>
      <c r="E5" s="40"/>
      <c r="F5" s="40"/>
      <c r="G5" s="41"/>
      <c r="H5" s="41"/>
      <c r="I5" s="41"/>
      <c r="J5" s="41"/>
      <c r="K5" s="41"/>
      <c r="L5" s="41"/>
      <c r="M5" s="41"/>
      <c r="N5" s="41"/>
      <c r="O5" s="42"/>
      <c r="P5" s="42"/>
      <c r="Q5" s="42"/>
      <c r="R5" s="42"/>
      <c r="S5" s="75"/>
      <c r="T5" s="42"/>
      <c r="U5" s="43"/>
    </row>
    <row r="6" spans="1:21" ht="5.25" customHeight="1" x14ac:dyDescent="0.4">
      <c r="A6" s="44"/>
      <c r="B6" s="34"/>
      <c r="C6" s="35"/>
      <c r="D6" s="4"/>
      <c r="E6" s="4"/>
      <c r="F6" s="4"/>
      <c r="G6" s="5"/>
      <c r="H6" s="5"/>
      <c r="I6" s="5"/>
      <c r="J6" s="5"/>
      <c r="K6" s="5"/>
      <c r="L6" s="5"/>
      <c r="M6" s="5"/>
      <c r="N6" s="5"/>
      <c r="O6" s="32"/>
      <c r="P6" s="32"/>
      <c r="Q6" s="32"/>
      <c r="R6" s="32"/>
      <c r="S6" s="68"/>
      <c r="T6" s="32"/>
      <c r="U6" s="32"/>
    </row>
    <row r="7" spans="1:21" s="3" customFormat="1" ht="15.75" customHeight="1" thickBot="1" x14ac:dyDescent="0.25">
      <c r="A7" s="106" t="s">
        <v>0</v>
      </c>
      <c r="B7" s="110" t="s">
        <v>6</v>
      </c>
      <c r="C7" s="104" t="s">
        <v>7</v>
      </c>
      <c r="D7" s="106" t="s">
        <v>17</v>
      </c>
      <c r="E7" s="106" t="s">
        <v>26</v>
      </c>
      <c r="F7" s="106" t="s">
        <v>18</v>
      </c>
      <c r="G7" s="81"/>
      <c r="H7" s="81"/>
      <c r="I7" s="81"/>
      <c r="J7" s="81"/>
      <c r="K7" s="81"/>
      <c r="L7" s="81"/>
      <c r="M7" s="81"/>
      <c r="N7" s="81"/>
      <c r="O7" s="101" t="s">
        <v>19</v>
      </c>
      <c r="P7" s="101" t="s">
        <v>20</v>
      </c>
      <c r="Q7" s="101" t="s">
        <v>12</v>
      </c>
      <c r="R7" s="101" t="s">
        <v>11</v>
      </c>
      <c r="S7" s="101" t="s">
        <v>22</v>
      </c>
      <c r="T7" s="101" t="s">
        <v>21</v>
      </c>
      <c r="U7" s="101" t="s">
        <v>23</v>
      </c>
    </row>
    <row r="8" spans="1:21" s="3" customFormat="1" ht="27" customHeight="1" x14ac:dyDescent="0.2">
      <c r="A8" s="107"/>
      <c r="B8" s="110"/>
      <c r="C8" s="104"/>
      <c r="D8" s="107"/>
      <c r="E8" s="107"/>
      <c r="F8" s="119"/>
      <c r="G8" s="120" t="s">
        <v>35</v>
      </c>
      <c r="H8" s="120" t="s">
        <v>36</v>
      </c>
      <c r="I8" s="115" t="s">
        <v>37</v>
      </c>
      <c r="J8" s="115" t="s">
        <v>38</v>
      </c>
      <c r="K8" s="115" t="s">
        <v>39</v>
      </c>
      <c r="L8" s="115" t="s">
        <v>40</v>
      </c>
      <c r="M8" s="117" t="s">
        <v>41</v>
      </c>
      <c r="N8" s="117" t="s">
        <v>43</v>
      </c>
      <c r="O8" s="109"/>
      <c r="P8" s="101"/>
      <c r="Q8" s="101"/>
      <c r="R8" s="101"/>
      <c r="S8" s="101"/>
      <c r="T8" s="101"/>
      <c r="U8" s="101"/>
    </row>
    <row r="9" spans="1:21" s="3" customFormat="1" ht="64.5" customHeight="1" thickBot="1" x14ac:dyDescent="0.25">
      <c r="A9" s="108"/>
      <c r="B9" s="111"/>
      <c r="C9" s="105"/>
      <c r="D9" s="108"/>
      <c r="E9" s="108"/>
      <c r="F9" s="108"/>
      <c r="G9" s="121"/>
      <c r="H9" s="121"/>
      <c r="I9" s="116"/>
      <c r="J9" s="116"/>
      <c r="K9" s="116"/>
      <c r="L9" s="116"/>
      <c r="M9" s="118"/>
      <c r="N9" s="118"/>
      <c r="O9" s="109"/>
      <c r="P9" s="101"/>
      <c r="Q9" s="101"/>
      <c r="R9" s="101"/>
      <c r="S9" s="101"/>
      <c r="T9" s="101"/>
      <c r="U9" s="101"/>
    </row>
    <row r="10" spans="1:21" s="3" customFormat="1" ht="126" customHeight="1" thickBot="1" x14ac:dyDescent="0.25">
      <c r="A10" s="66">
        <v>1</v>
      </c>
      <c r="B10" s="87" t="s">
        <v>46</v>
      </c>
      <c r="C10" s="67" t="s">
        <v>32</v>
      </c>
      <c r="D10" s="97">
        <v>22781</v>
      </c>
      <c r="E10" s="82">
        <f t="shared" ref="E10:E19" si="0">IF((AND(U10&gt;80000,$D10&lt;=3)),"NÃO APLICÁVEL",(IF($U10&gt;80000,ROUNDDOWN(($D10*25%),0),$D10)))</f>
        <v>5695</v>
      </c>
      <c r="F10" s="82">
        <f t="shared" ref="F10:F19" si="1">IF((AND(U10&gt;80000,$D10&lt;=3)),$D10,(IF($D10&lt;&gt;$E10,($D10-$E10),"NÃO APLICÁVEL")))</f>
        <v>17086</v>
      </c>
      <c r="G10" s="84">
        <v>21.92</v>
      </c>
      <c r="H10" s="85">
        <v>21.93</v>
      </c>
      <c r="I10" s="85">
        <v>21.92</v>
      </c>
      <c r="J10" s="85">
        <v>21.94</v>
      </c>
      <c r="K10" s="85">
        <v>22.14</v>
      </c>
      <c r="L10" s="85" t="s">
        <v>42</v>
      </c>
      <c r="M10" s="85" t="s">
        <v>42</v>
      </c>
      <c r="N10" s="85" t="s">
        <v>42</v>
      </c>
      <c r="O10" s="65">
        <f t="shared" ref="O10:O19" si="2">MIN(G10:M10)</f>
        <v>21.92</v>
      </c>
      <c r="P10" s="65">
        <f t="shared" ref="P10:P19" si="3">ROUND(AVERAGE(G10:M10),2)</f>
        <v>21.97</v>
      </c>
      <c r="Q10" s="63">
        <f t="shared" ref="Q10:Q19" si="4">STDEV(G10:M10)</f>
        <v>9.5393920141694302E-2</v>
      </c>
      <c r="R10" s="64">
        <f t="shared" ref="R10:R19" si="5">Q10/P10</f>
        <v>4.3420081994398861E-3</v>
      </c>
      <c r="S10" s="65">
        <f t="shared" ref="S10:S19" si="6">IF($E10="NÃO APLICÁVEL","-",$E10*$P10)</f>
        <v>125119.15</v>
      </c>
      <c r="T10" s="65">
        <f t="shared" ref="T10:T19" si="7">IF($F10="NÃO APLICÁVEL","-",($F10*$P10))</f>
        <v>375379.42</v>
      </c>
      <c r="U10" s="77">
        <f t="shared" ref="U10:U19" si="8">$P10*$D10</f>
        <v>500498.56999999995</v>
      </c>
    </row>
    <row r="11" spans="1:21" s="3" customFormat="1" ht="141.75" customHeight="1" thickBot="1" x14ac:dyDescent="0.25">
      <c r="A11" s="66">
        <v>2</v>
      </c>
      <c r="B11" s="88" t="s">
        <v>47</v>
      </c>
      <c r="C11" s="67" t="s">
        <v>32</v>
      </c>
      <c r="D11" s="98">
        <v>1922</v>
      </c>
      <c r="E11" s="82">
        <f t="shared" si="0"/>
        <v>1922</v>
      </c>
      <c r="F11" s="82" t="str">
        <f t="shared" si="1"/>
        <v>NÃO APLICÁVEL</v>
      </c>
      <c r="G11" s="84">
        <v>21.92</v>
      </c>
      <c r="H11" s="85">
        <v>21.93</v>
      </c>
      <c r="I11" s="85">
        <v>21.92</v>
      </c>
      <c r="J11" s="85">
        <v>21.94</v>
      </c>
      <c r="K11" s="85">
        <v>22.14</v>
      </c>
      <c r="L11" s="85" t="s">
        <v>42</v>
      </c>
      <c r="M11" s="85" t="s">
        <v>42</v>
      </c>
      <c r="N11" s="85" t="s">
        <v>42</v>
      </c>
      <c r="O11" s="65">
        <f t="shared" si="2"/>
        <v>21.92</v>
      </c>
      <c r="P11" s="65">
        <f t="shared" si="3"/>
        <v>21.97</v>
      </c>
      <c r="Q11" s="63">
        <f t="shared" si="4"/>
        <v>9.5393920141694302E-2</v>
      </c>
      <c r="R11" s="64">
        <f t="shared" si="5"/>
        <v>4.3420081994398861E-3</v>
      </c>
      <c r="S11" s="65">
        <f t="shared" si="6"/>
        <v>42226.34</v>
      </c>
      <c r="T11" s="65" t="str">
        <f t="shared" si="7"/>
        <v>-</v>
      </c>
      <c r="U11" s="77">
        <f t="shared" si="8"/>
        <v>42226.34</v>
      </c>
    </row>
    <row r="12" spans="1:21" s="3" customFormat="1" ht="129" customHeight="1" thickBot="1" x14ac:dyDescent="0.25">
      <c r="A12" s="66">
        <v>3</v>
      </c>
      <c r="B12" s="88" t="s">
        <v>48</v>
      </c>
      <c r="C12" s="67" t="s">
        <v>32</v>
      </c>
      <c r="D12" s="98">
        <v>2472</v>
      </c>
      <c r="E12" s="82">
        <f t="shared" si="0"/>
        <v>2472</v>
      </c>
      <c r="F12" s="82" t="str">
        <f t="shared" si="1"/>
        <v>NÃO APLICÁVEL</v>
      </c>
      <c r="G12" s="84">
        <v>21.92</v>
      </c>
      <c r="H12" s="85">
        <v>21.93</v>
      </c>
      <c r="I12" s="85">
        <v>21.92</v>
      </c>
      <c r="J12" s="85">
        <v>21.94</v>
      </c>
      <c r="K12" s="85">
        <v>22.14</v>
      </c>
      <c r="L12" s="85" t="s">
        <v>42</v>
      </c>
      <c r="M12" s="85" t="s">
        <v>42</v>
      </c>
      <c r="N12" s="85" t="s">
        <v>42</v>
      </c>
      <c r="O12" s="65">
        <f t="shared" si="2"/>
        <v>21.92</v>
      </c>
      <c r="P12" s="65">
        <f t="shared" si="3"/>
        <v>21.97</v>
      </c>
      <c r="Q12" s="63">
        <f t="shared" si="4"/>
        <v>9.5393920141694302E-2</v>
      </c>
      <c r="R12" s="64">
        <f t="shared" si="5"/>
        <v>4.3420081994398861E-3</v>
      </c>
      <c r="S12" s="65">
        <f t="shared" si="6"/>
        <v>54309.84</v>
      </c>
      <c r="T12" s="65" t="str">
        <f t="shared" si="7"/>
        <v>-</v>
      </c>
      <c r="U12" s="77">
        <f t="shared" si="8"/>
        <v>54309.84</v>
      </c>
    </row>
    <row r="13" spans="1:21" s="3" customFormat="1" ht="123" customHeight="1" thickBot="1" x14ac:dyDescent="0.25">
      <c r="A13" s="66">
        <v>4</v>
      </c>
      <c r="B13" s="88" t="s">
        <v>49</v>
      </c>
      <c r="C13" s="67" t="s">
        <v>32</v>
      </c>
      <c r="D13" s="98">
        <v>4119</v>
      </c>
      <c r="E13" s="82">
        <f t="shared" si="0"/>
        <v>1029</v>
      </c>
      <c r="F13" s="82">
        <f t="shared" si="1"/>
        <v>3090</v>
      </c>
      <c r="G13" s="84">
        <v>21.92</v>
      </c>
      <c r="H13" s="85">
        <v>21.93</v>
      </c>
      <c r="I13" s="85">
        <v>21.92</v>
      </c>
      <c r="J13" s="85">
        <v>21.94</v>
      </c>
      <c r="K13" s="85">
        <v>22.14</v>
      </c>
      <c r="L13" s="85" t="s">
        <v>42</v>
      </c>
      <c r="M13" s="85" t="s">
        <v>42</v>
      </c>
      <c r="N13" s="85" t="s">
        <v>42</v>
      </c>
      <c r="O13" s="65">
        <f t="shared" si="2"/>
        <v>21.92</v>
      </c>
      <c r="P13" s="65">
        <f t="shared" si="3"/>
        <v>21.97</v>
      </c>
      <c r="Q13" s="63">
        <f t="shared" si="4"/>
        <v>9.5393920141694302E-2</v>
      </c>
      <c r="R13" s="64">
        <f t="shared" si="5"/>
        <v>4.3420081994398861E-3</v>
      </c>
      <c r="S13" s="65">
        <f t="shared" si="6"/>
        <v>22607.129999999997</v>
      </c>
      <c r="T13" s="65">
        <f t="shared" si="7"/>
        <v>67887.3</v>
      </c>
      <c r="U13" s="77">
        <f t="shared" si="8"/>
        <v>90494.43</v>
      </c>
    </row>
    <row r="14" spans="1:21" s="3" customFormat="1" ht="120.6" customHeight="1" thickBot="1" x14ac:dyDescent="0.25">
      <c r="A14" s="66">
        <v>5</v>
      </c>
      <c r="B14" s="88" t="s">
        <v>50</v>
      </c>
      <c r="C14" s="67" t="s">
        <v>32</v>
      </c>
      <c r="D14" s="98">
        <v>38178</v>
      </c>
      <c r="E14" s="82">
        <f t="shared" si="0"/>
        <v>9544</v>
      </c>
      <c r="F14" s="82">
        <f t="shared" si="1"/>
        <v>28634</v>
      </c>
      <c r="G14" s="84">
        <v>21.92</v>
      </c>
      <c r="H14" s="85">
        <v>21.93</v>
      </c>
      <c r="I14" s="85">
        <v>21.92</v>
      </c>
      <c r="J14" s="85">
        <v>21.94</v>
      </c>
      <c r="K14" s="85">
        <v>22.14</v>
      </c>
      <c r="L14" s="85" t="s">
        <v>42</v>
      </c>
      <c r="M14" s="85" t="s">
        <v>42</v>
      </c>
      <c r="N14" s="85" t="s">
        <v>42</v>
      </c>
      <c r="O14" s="65">
        <f t="shared" si="2"/>
        <v>21.92</v>
      </c>
      <c r="P14" s="65">
        <f t="shared" si="3"/>
        <v>21.97</v>
      </c>
      <c r="Q14" s="63">
        <f t="shared" si="4"/>
        <v>9.5393920141694302E-2</v>
      </c>
      <c r="R14" s="64">
        <f t="shared" si="5"/>
        <v>4.3420081994398861E-3</v>
      </c>
      <c r="S14" s="65">
        <f t="shared" si="6"/>
        <v>209681.68</v>
      </c>
      <c r="T14" s="65">
        <f t="shared" si="7"/>
        <v>629088.98</v>
      </c>
      <c r="U14" s="77">
        <f t="shared" si="8"/>
        <v>838770.65999999992</v>
      </c>
    </row>
    <row r="15" spans="1:21" s="3" customFormat="1" ht="135" customHeight="1" thickBot="1" x14ac:dyDescent="0.25">
      <c r="A15" s="66">
        <v>6</v>
      </c>
      <c r="B15" s="88" t="s">
        <v>51</v>
      </c>
      <c r="C15" s="67" t="s">
        <v>32</v>
      </c>
      <c r="D15" s="98">
        <v>1922</v>
      </c>
      <c r="E15" s="82">
        <f t="shared" si="0"/>
        <v>1922</v>
      </c>
      <c r="F15" s="82" t="str">
        <f t="shared" si="1"/>
        <v>NÃO APLICÁVEL</v>
      </c>
      <c r="G15" s="84">
        <v>21.92</v>
      </c>
      <c r="H15" s="85">
        <v>21.93</v>
      </c>
      <c r="I15" s="85">
        <v>21.92</v>
      </c>
      <c r="J15" s="85">
        <v>21.94</v>
      </c>
      <c r="K15" s="85">
        <v>22.14</v>
      </c>
      <c r="L15" s="85" t="s">
        <v>42</v>
      </c>
      <c r="M15" s="85" t="s">
        <v>42</v>
      </c>
      <c r="N15" s="85" t="s">
        <v>42</v>
      </c>
      <c r="O15" s="65">
        <f t="shared" si="2"/>
        <v>21.92</v>
      </c>
      <c r="P15" s="65">
        <f t="shared" si="3"/>
        <v>21.97</v>
      </c>
      <c r="Q15" s="63">
        <f t="shared" si="4"/>
        <v>9.5393920141694302E-2</v>
      </c>
      <c r="R15" s="64">
        <f t="shared" si="5"/>
        <v>4.3420081994398861E-3</v>
      </c>
      <c r="S15" s="65">
        <f t="shared" si="6"/>
        <v>42226.34</v>
      </c>
      <c r="T15" s="65" t="str">
        <f t="shared" si="7"/>
        <v>-</v>
      </c>
      <c r="U15" s="77">
        <f t="shared" si="8"/>
        <v>42226.34</v>
      </c>
    </row>
    <row r="16" spans="1:21" s="3" customFormat="1" ht="144.75" customHeight="1" thickBot="1" x14ac:dyDescent="0.25">
      <c r="A16" s="66">
        <v>7</v>
      </c>
      <c r="B16" s="88" t="s">
        <v>52</v>
      </c>
      <c r="C16" s="67" t="s">
        <v>32</v>
      </c>
      <c r="D16" s="98">
        <v>1922</v>
      </c>
      <c r="E16" s="82">
        <f t="shared" si="0"/>
        <v>1922</v>
      </c>
      <c r="F16" s="82" t="str">
        <f t="shared" si="1"/>
        <v>NÃO APLICÁVEL</v>
      </c>
      <c r="G16" s="84">
        <v>21.92</v>
      </c>
      <c r="H16" s="85">
        <v>21.93</v>
      </c>
      <c r="I16" s="85">
        <v>21.92</v>
      </c>
      <c r="J16" s="85">
        <v>21.94</v>
      </c>
      <c r="K16" s="85">
        <v>22.14</v>
      </c>
      <c r="L16" s="85" t="s">
        <v>42</v>
      </c>
      <c r="M16" s="85" t="s">
        <v>42</v>
      </c>
      <c r="N16" s="85" t="s">
        <v>42</v>
      </c>
      <c r="O16" s="65">
        <f t="shared" si="2"/>
        <v>21.92</v>
      </c>
      <c r="P16" s="65">
        <f t="shared" si="3"/>
        <v>21.97</v>
      </c>
      <c r="Q16" s="63">
        <f t="shared" si="4"/>
        <v>9.5393920141694302E-2</v>
      </c>
      <c r="R16" s="64">
        <f t="shared" si="5"/>
        <v>4.3420081994398861E-3</v>
      </c>
      <c r="S16" s="65">
        <f t="shared" si="6"/>
        <v>42226.34</v>
      </c>
      <c r="T16" s="65" t="str">
        <f t="shared" si="7"/>
        <v>-</v>
      </c>
      <c r="U16" s="77">
        <f t="shared" si="8"/>
        <v>42226.34</v>
      </c>
    </row>
    <row r="17" spans="1:26" s="3" customFormat="1" ht="135" customHeight="1" thickBot="1" x14ac:dyDescent="0.25">
      <c r="A17" s="66">
        <v>8</v>
      </c>
      <c r="B17" s="88" t="s">
        <v>53</v>
      </c>
      <c r="C17" s="67" t="s">
        <v>32</v>
      </c>
      <c r="D17" s="98">
        <v>1236</v>
      </c>
      <c r="E17" s="82">
        <f t="shared" si="0"/>
        <v>1236</v>
      </c>
      <c r="F17" s="82" t="str">
        <f t="shared" si="1"/>
        <v>NÃO APLICÁVEL</v>
      </c>
      <c r="G17" s="84">
        <v>21.92</v>
      </c>
      <c r="H17" s="85">
        <v>21.93</v>
      </c>
      <c r="I17" s="85">
        <v>21.92</v>
      </c>
      <c r="J17" s="85">
        <v>21.94</v>
      </c>
      <c r="K17" s="85">
        <v>22.14</v>
      </c>
      <c r="L17" s="85" t="s">
        <v>42</v>
      </c>
      <c r="M17" s="85" t="s">
        <v>42</v>
      </c>
      <c r="N17" s="85" t="s">
        <v>42</v>
      </c>
      <c r="O17" s="65">
        <f t="shared" si="2"/>
        <v>21.92</v>
      </c>
      <c r="P17" s="65">
        <f t="shared" si="3"/>
        <v>21.97</v>
      </c>
      <c r="Q17" s="63">
        <f t="shared" si="4"/>
        <v>9.5393920141694302E-2</v>
      </c>
      <c r="R17" s="64">
        <f t="shared" si="5"/>
        <v>4.3420081994398861E-3</v>
      </c>
      <c r="S17" s="65">
        <f t="shared" si="6"/>
        <v>27154.92</v>
      </c>
      <c r="T17" s="65" t="str">
        <f t="shared" si="7"/>
        <v>-</v>
      </c>
      <c r="U17" s="77">
        <f t="shared" si="8"/>
        <v>27154.92</v>
      </c>
    </row>
    <row r="18" spans="1:26" s="3" customFormat="1" ht="147" customHeight="1" thickBot="1" x14ac:dyDescent="0.25">
      <c r="A18" s="66">
        <v>9</v>
      </c>
      <c r="B18" s="88" t="s">
        <v>54</v>
      </c>
      <c r="C18" s="67" t="s">
        <v>32</v>
      </c>
      <c r="D18" s="98">
        <v>2472</v>
      </c>
      <c r="E18" s="82">
        <f t="shared" si="0"/>
        <v>2472</v>
      </c>
      <c r="F18" s="82" t="str">
        <f t="shared" si="1"/>
        <v>NÃO APLICÁVEL</v>
      </c>
      <c r="G18" s="84">
        <v>21.92</v>
      </c>
      <c r="H18" s="85">
        <v>21.93</v>
      </c>
      <c r="I18" s="85">
        <v>21.92</v>
      </c>
      <c r="J18" s="85">
        <v>21.94</v>
      </c>
      <c r="K18" s="85">
        <v>22.14</v>
      </c>
      <c r="L18" s="85" t="s">
        <v>42</v>
      </c>
      <c r="M18" s="85" t="s">
        <v>42</v>
      </c>
      <c r="N18" s="85" t="s">
        <v>42</v>
      </c>
      <c r="O18" s="65">
        <f t="shared" si="2"/>
        <v>21.92</v>
      </c>
      <c r="P18" s="65">
        <f t="shared" si="3"/>
        <v>21.97</v>
      </c>
      <c r="Q18" s="63">
        <f t="shared" si="4"/>
        <v>9.5393920141694302E-2</v>
      </c>
      <c r="R18" s="64">
        <f t="shared" si="5"/>
        <v>4.3420081994398861E-3</v>
      </c>
      <c r="S18" s="65">
        <f t="shared" si="6"/>
        <v>54309.84</v>
      </c>
      <c r="T18" s="65" t="str">
        <f t="shared" si="7"/>
        <v>-</v>
      </c>
      <c r="U18" s="77">
        <f t="shared" si="8"/>
        <v>54309.84</v>
      </c>
    </row>
    <row r="19" spans="1:26" s="3" customFormat="1" ht="123" customHeight="1" thickBot="1" x14ac:dyDescent="0.25">
      <c r="A19" s="66">
        <v>10</v>
      </c>
      <c r="B19" s="88" t="s">
        <v>55</v>
      </c>
      <c r="C19" s="67" t="s">
        <v>32</v>
      </c>
      <c r="D19" s="98">
        <v>7922</v>
      </c>
      <c r="E19" s="82">
        <f t="shared" si="0"/>
        <v>1980</v>
      </c>
      <c r="F19" s="82">
        <f t="shared" si="1"/>
        <v>5942</v>
      </c>
      <c r="G19" s="84">
        <v>21.92</v>
      </c>
      <c r="H19" s="85">
        <v>21.93</v>
      </c>
      <c r="I19" s="85">
        <v>21.92</v>
      </c>
      <c r="J19" s="85">
        <v>21.94</v>
      </c>
      <c r="K19" s="85">
        <v>22.14</v>
      </c>
      <c r="L19" s="85" t="s">
        <v>42</v>
      </c>
      <c r="M19" s="85" t="s">
        <v>42</v>
      </c>
      <c r="N19" s="85" t="s">
        <v>42</v>
      </c>
      <c r="O19" s="65">
        <f t="shared" si="2"/>
        <v>21.92</v>
      </c>
      <c r="P19" s="65">
        <f t="shared" si="3"/>
        <v>21.97</v>
      </c>
      <c r="Q19" s="63">
        <f t="shared" si="4"/>
        <v>9.5393920141694302E-2</v>
      </c>
      <c r="R19" s="64">
        <f t="shared" si="5"/>
        <v>4.3420081994398861E-3</v>
      </c>
      <c r="S19" s="65">
        <f t="shared" si="6"/>
        <v>43500.6</v>
      </c>
      <c r="T19" s="65">
        <f t="shared" si="7"/>
        <v>130545.73999999999</v>
      </c>
      <c r="U19" s="77">
        <f t="shared" si="8"/>
        <v>174046.34</v>
      </c>
    </row>
    <row r="20" spans="1:26" ht="35.25" customHeight="1" thickBot="1" x14ac:dyDescent="0.25">
      <c r="A20" s="69"/>
      <c r="B20" s="70"/>
      <c r="C20" s="71"/>
      <c r="D20" s="72"/>
      <c r="E20" s="72"/>
      <c r="F20" s="72"/>
      <c r="G20" s="73"/>
      <c r="H20" s="73"/>
      <c r="I20" s="73"/>
      <c r="J20" s="73"/>
      <c r="K20" s="73"/>
      <c r="L20" s="73"/>
      <c r="M20" s="73"/>
      <c r="N20" s="73"/>
      <c r="O20" s="125" t="s">
        <v>24</v>
      </c>
      <c r="P20" s="138"/>
      <c r="Q20" s="138"/>
      <c r="R20" s="138"/>
      <c r="S20" s="126"/>
      <c r="T20" s="125">
        <f>SUM(S10:S19)</f>
        <v>663362.17999999993</v>
      </c>
      <c r="U20" s="126"/>
    </row>
    <row r="21" spans="1:26" ht="29.25" customHeight="1" thickBot="1" x14ac:dyDescent="0.25">
      <c r="A21" s="69"/>
      <c r="B21" s="70"/>
      <c r="C21" s="71"/>
      <c r="D21" s="72"/>
      <c r="E21" s="72"/>
      <c r="F21" s="72"/>
      <c r="G21" s="73"/>
      <c r="H21" s="73"/>
      <c r="I21" s="73"/>
      <c r="J21" s="73"/>
      <c r="K21" s="73"/>
      <c r="L21" s="73"/>
      <c r="M21" s="73"/>
      <c r="N21" s="73"/>
      <c r="O21" s="135" t="s">
        <v>25</v>
      </c>
      <c r="P21" s="136"/>
      <c r="Q21" s="136"/>
      <c r="R21" s="136"/>
      <c r="S21" s="137"/>
      <c r="T21" s="127">
        <f>SUM(T10:T19)</f>
        <v>1202901.44</v>
      </c>
      <c r="U21" s="128"/>
    </row>
    <row r="22" spans="1:26" ht="36" customHeight="1" thickBot="1" x14ac:dyDescent="0.3">
      <c r="A22" s="8"/>
      <c r="B22" s="8"/>
      <c r="C22" s="14"/>
      <c r="D22" s="8"/>
      <c r="E22" s="8"/>
      <c r="F22" s="8"/>
      <c r="G22" s="9"/>
      <c r="H22" s="113"/>
      <c r="I22" s="114"/>
      <c r="J22" s="79"/>
      <c r="K22" s="83"/>
      <c r="L22" s="83"/>
      <c r="M22" s="79"/>
      <c r="N22" s="83"/>
      <c r="O22" s="129" t="s">
        <v>31</v>
      </c>
      <c r="P22" s="130"/>
      <c r="Q22" s="130"/>
      <c r="R22" s="130"/>
      <c r="S22" s="131"/>
      <c r="T22" s="125">
        <f>T20+T21</f>
        <v>1866263.6199999999</v>
      </c>
      <c r="U22" s="131"/>
    </row>
    <row r="23" spans="1:26" ht="32.25" customHeight="1" thickBot="1" x14ac:dyDescent="0.3">
      <c r="A23" s="8"/>
      <c r="B23" s="8"/>
      <c r="C23" s="14"/>
      <c r="D23" s="8"/>
      <c r="E23" s="8"/>
      <c r="F23" s="8"/>
      <c r="G23" s="9"/>
      <c r="H23" s="9"/>
      <c r="I23" s="9"/>
      <c r="J23" s="9"/>
      <c r="K23" s="9"/>
      <c r="L23" s="9"/>
      <c r="M23" s="9"/>
      <c r="N23" s="9"/>
      <c r="O23" s="18"/>
      <c r="P23" s="18"/>
      <c r="Q23" s="9"/>
      <c r="R23" s="26"/>
    </row>
    <row r="24" spans="1:26" ht="25.5" customHeight="1" x14ac:dyDescent="0.4">
      <c r="A24" s="8"/>
      <c r="B24" s="50" t="s">
        <v>8</v>
      </c>
      <c r="C24" s="46"/>
      <c r="D24" s="47"/>
      <c r="E24" s="47"/>
      <c r="F24" s="47"/>
      <c r="G24" s="48"/>
      <c r="H24" s="48"/>
      <c r="I24" s="48"/>
      <c r="J24" s="48"/>
      <c r="K24" s="48"/>
      <c r="L24" s="48"/>
      <c r="M24" s="48"/>
      <c r="N24" s="48"/>
      <c r="O24" s="49"/>
      <c r="P24" s="49"/>
      <c r="Q24" s="48"/>
      <c r="R24" s="76"/>
      <c r="S24" s="74"/>
      <c r="T24" s="29"/>
      <c r="U24" s="30"/>
    </row>
    <row r="25" spans="1:26" ht="29.25" customHeight="1" x14ac:dyDescent="0.25">
      <c r="A25" s="8"/>
      <c r="B25" s="132" t="s">
        <v>34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4"/>
      <c r="V25" s="45"/>
      <c r="W25" s="45"/>
      <c r="X25" s="45"/>
      <c r="Y25" s="45"/>
      <c r="Z25" s="45"/>
    </row>
    <row r="26" spans="1:26" ht="74.25" customHeight="1" thickBot="1" x14ac:dyDescent="0.3">
      <c r="A26" s="8"/>
      <c r="B26" s="122" t="s">
        <v>13</v>
      </c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4"/>
      <c r="V26" s="45"/>
      <c r="W26" s="45"/>
      <c r="X26" s="45"/>
      <c r="Y26" s="45"/>
      <c r="Z26" s="45"/>
    </row>
    <row r="27" spans="1:26" ht="330.75" customHeight="1" x14ac:dyDescent="0.25">
      <c r="A27" s="8"/>
      <c r="C27" s="14"/>
      <c r="D27" s="8"/>
      <c r="E27" s="8"/>
      <c r="F27" s="8"/>
      <c r="G27" s="9"/>
      <c r="H27" s="9"/>
      <c r="I27" s="9"/>
      <c r="J27" s="9"/>
      <c r="K27" s="9"/>
      <c r="L27" s="9"/>
      <c r="M27" s="9"/>
      <c r="N27" s="9"/>
      <c r="O27" s="18"/>
      <c r="P27" s="18"/>
      <c r="Q27" s="9"/>
      <c r="R27" s="26"/>
    </row>
    <row r="28" spans="1:26" ht="30.75" customHeight="1" x14ac:dyDescent="0.5">
      <c r="B28" s="51" t="s">
        <v>10</v>
      </c>
      <c r="C28" s="15"/>
      <c r="D28" s="6"/>
      <c r="E28" s="6"/>
      <c r="F28" s="6"/>
      <c r="G28" s="7"/>
      <c r="H28" s="7"/>
      <c r="I28" s="7"/>
      <c r="J28" s="7"/>
      <c r="K28" s="7"/>
      <c r="L28" s="7"/>
      <c r="M28" s="7"/>
      <c r="N28" s="7"/>
      <c r="O28" s="11"/>
      <c r="P28" s="11"/>
      <c r="Q28" s="27"/>
      <c r="R28" s="27"/>
    </row>
    <row r="29" spans="1:26" ht="34.5" customHeight="1" x14ac:dyDescent="0.2">
      <c r="B29" s="112" t="s">
        <v>58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</row>
    <row r="30" spans="1:26" ht="34.5" customHeight="1" x14ac:dyDescent="0.2"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</row>
    <row r="31" spans="1:26" ht="34.5" customHeight="1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</row>
    <row r="32" spans="1:26" ht="34.5" customHeight="1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</row>
    <row r="33" spans="1:26" ht="20.25" x14ac:dyDescent="0.3">
      <c r="B33" s="13"/>
      <c r="C33" s="16"/>
      <c r="D33" s="13"/>
      <c r="E33" s="62"/>
      <c r="F33" s="62"/>
      <c r="G33" s="13"/>
      <c r="H33" s="13"/>
      <c r="I33" s="13"/>
      <c r="J33" s="62"/>
      <c r="K33" s="62"/>
      <c r="L33" s="62"/>
      <c r="M33" s="62"/>
      <c r="N33" s="62"/>
      <c r="O33" s="24"/>
      <c r="P33" s="24"/>
      <c r="Q33" s="24"/>
      <c r="U33" s="52" t="s">
        <v>59</v>
      </c>
    </row>
    <row r="34" spans="1:26" ht="15.75" x14ac:dyDescent="0.25">
      <c r="B34" s="6" t="s">
        <v>4</v>
      </c>
      <c r="C34" s="15"/>
      <c r="D34" s="6"/>
      <c r="E34" s="6"/>
      <c r="F34" s="6"/>
      <c r="G34" s="6"/>
      <c r="H34" s="7"/>
      <c r="I34" s="7"/>
      <c r="J34" s="7"/>
      <c r="K34" s="7"/>
      <c r="L34" s="7"/>
      <c r="M34" s="7"/>
      <c r="N34" s="7"/>
      <c r="O34" s="10"/>
      <c r="Q34" s="27"/>
      <c r="R34" s="27"/>
    </row>
    <row r="35" spans="1:26" ht="15" customHeight="1" x14ac:dyDescent="0.2"/>
    <row r="36" spans="1:26" ht="27" customHeight="1" x14ac:dyDescent="0.25">
      <c r="C36" s="59" t="s">
        <v>9</v>
      </c>
      <c r="D36" s="19"/>
      <c r="E36" s="19"/>
      <c r="F36" s="19"/>
      <c r="G36" s="23"/>
      <c r="H36" s="23"/>
      <c r="I36" s="59"/>
      <c r="J36" s="59"/>
      <c r="K36" s="59"/>
      <c r="L36" s="59"/>
      <c r="M36" s="59"/>
      <c r="N36" s="59"/>
      <c r="O36" s="1"/>
      <c r="Q36" s="19"/>
      <c r="R36"/>
      <c r="S36" s="80" t="s">
        <v>9</v>
      </c>
    </row>
    <row r="37" spans="1:26" ht="26.25" x14ac:dyDescent="0.4">
      <c r="C37" s="53" t="s">
        <v>14</v>
      </c>
      <c r="D37" s="23"/>
      <c r="E37" s="23"/>
      <c r="F37" s="23"/>
      <c r="G37" s="19"/>
      <c r="I37" s="53"/>
      <c r="J37" s="53"/>
      <c r="K37" s="53"/>
      <c r="L37" s="53"/>
      <c r="M37" s="53"/>
      <c r="N37" s="53"/>
      <c r="O37" s="1"/>
      <c r="Q37" s="23"/>
      <c r="R37"/>
      <c r="S37" s="54" t="s">
        <v>44</v>
      </c>
    </row>
    <row r="38" spans="1:26" ht="26.25" x14ac:dyDescent="0.4">
      <c r="C38" s="53" t="s">
        <v>15</v>
      </c>
      <c r="D38" s="23"/>
      <c r="E38" s="23"/>
      <c r="F38" s="23"/>
      <c r="G38" s="23"/>
      <c r="H38" s="23"/>
      <c r="I38" s="53"/>
      <c r="J38" s="53"/>
      <c r="K38" s="53"/>
      <c r="L38" s="53"/>
      <c r="M38" s="53"/>
      <c r="N38" s="53"/>
      <c r="O38" s="1"/>
      <c r="Q38" s="23"/>
      <c r="R38"/>
      <c r="S38" s="55" t="s">
        <v>33</v>
      </c>
    </row>
    <row r="39" spans="1:26" s="7" customFormat="1" ht="26.25" x14ac:dyDescent="0.4">
      <c r="A39" s="8"/>
      <c r="C39" s="56" t="s">
        <v>16</v>
      </c>
      <c r="D39" s="57"/>
      <c r="E39" s="57"/>
      <c r="F39" s="57"/>
      <c r="G39" s="23"/>
      <c r="H39" s="23"/>
      <c r="I39" s="56"/>
      <c r="J39" s="56"/>
      <c r="K39" s="56"/>
      <c r="L39" s="56"/>
      <c r="M39" s="56"/>
      <c r="N39" s="56"/>
      <c r="O39" s="1"/>
      <c r="Q39" s="58"/>
      <c r="R39"/>
      <c r="S39" s="55" t="s">
        <v>45</v>
      </c>
      <c r="T39"/>
      <c r="U39"/>
      <c r="V39"/>
      <c r="W39"/>
      <c r="X39"/>
      <c r="Y39"/>
      <c r="Z39"/>
    </row>
    <row r="40" spans="1:26" s="7" customFormat="1" ht="26.25" x14ac:dyDescent="0.4">
      <c r="A40" s="8"/>
      <c r="B40" s="90" t="s">
        <v>60</v>
      </c>
      <c r="C40" s="91"/>
      <c r="D40" s="92"/>
      <c r="E40" s="93"/>
      <c r="F40" s="93"/>
      <c r="G40" s="93"/>
      <c r="H40" s="93"/>
      <c r="I40" s="93"/>
      <c r="J40" s="94"/>
      <c r="K40" s="94"/>
      <c r="L40" s="94"/>
      <c r="M40" s="94"/>
      <c r="N40" s="94"/>
      <c r="O40" s="94"/>
      <c r="P40" s="55"/>
      <c r="Q40" s="95"/>
      <c r="R40" s="94"/>
      <c r="S40" s="95"/>
      <c r="T40" s="94"/>
      <c r="U40" s="94"/>
      <c r="V40"/>
      <c r="W40"/>
      <c r="X40"/>
      <c r="Y40"/>
      <c r="Z40"/>
    </row>
    <row r="41" spans="1:26" ht="24.6" customHeight="1" x14ac:dyDescent="0.35">
      <c r="B41" s="99" t="s">
        <v>61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86"/>
      <c r="W41" s="86"/>
      <c r="X41" s="86"/>
      <c r="Y41" s="7"/>
      <c r="Z41" s="7"/>
    </row>
    <row r="42" spans="1:26" ht="57" customHeight="1" x14ac:dyDescent="0.2"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89"/>
      <c r="W42" s="89"/>
      <c r="X42" s="89"/>
      <c r="Y42" s="7"/>
      <c r="Z42" s="7"/>
    </row>
    <row r="43" spans="1:26" ht="20.25" x14ac:dyDescent="0.3">
      <c r="B43" s="6" t="s">
        <v>5</v>
      </c>
      <c r="C43" s="1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Q43" s="11"/>
      <c r="U43" s="52" t="str">
        <f>U33</f>
        <v>Porto Velho (RO), 04 de julho de 2017.</v>
      </c>
    </row>
    <row r="44" spans="1:26" ht="15" x14ac:dyDescent="0.2">
      <c r="B44" s="6"/>
      <c r="C44" s="1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Q44" s="11"/>
      <c r="R44" s="12"/>
    </row>
    <row r="46" spans="1:26" ht="26.25" x14ac:dyDescent="0.4">
      <c r="L46" s="78" t="s">
        <v>28</v>
      </c>
      <c r="M46" s="78"/>
      <c r="N46" s="78"/>
    </row>
    <row r="47" spans="1:26" ht="26.25" x14ac:dyDescent="0.4">
      <c r="L47" s="78" t="s">
        <v>29</v>
      </c>
      <c r="M47" s="78"/>
      <c r="N47" s="78"/>
    </row>
    <row r="48" spans="1:26" ht="26.25" x14ac:dyDescent="0.4">
      <c r="L48" s="78" t="s">
        <v>30</v>
      </c>
      <c r="M48" s="78"/>
      <c r="N48" s="78"/>
    </row>
    <row r="49" spans="4:16" ht="26.25" x14ac:dyDescent="0.4">
      <c r="D49" s="20"/>
      <c r="E49" s="20"/>
      <c r="F49" s="20"/>
      <c r="L49" s="78" t="s">
        <v>27</v>
      </c>
      <c r="M49" s="78"/>
      <c r="N49" s="78"/>
      <c r="O49" s="20"/>
      <c r="P49" s="20"/>
    </row>
    <row r="50" spans="4:16" ht="15.75" x14ac:dyDescent="0.2">
      <c r="D50" s="21"/>
      <c r="E50" s="21"/>
      <c r="F50" s="21"/>
      <c r="O50" s="28"/>
      <c r="P50" s="28"/>
    </row>
    <row r="51" spans="4:16" ht="15.75" x14ac:dyDescent="0.2">
      <c r="D51" s="21"/>
      <c r="E51" s="21"/>
      <c r="F51" s="21"/>
      <c r="O51" s="28"/>
      <c r="P51" s="28"/>
    </row>
    <row r="52" spans="4:16" ht="15.75" x14ac:dyDescent="0.2">
      <c r="D52" s="22"/>
      <c r="E52" s="22"/>
      <c r="F52" s="22"/>
      <c r="O52" s="22"/>
      <c r="P52" s="22"/>
    </row>
  </sheetData>
  <autoFilter ref="A7:A38"/>
  <mergeCells count="35">
    <mergeCell ref="B26:U26"/>
    <mergeCell ref="T20:U20"/>
    <mergeCell ref="T21:U21"/>
    <mergeCell ref="O22:S22"/>
    <mergeCell ref="T22:U22"/>
    <mergeCell ref="B25:U25"/>
    <mergeCell ref="O21:S21"/>
    <mergeCell ref="O20:S20"/>
    <mergeCell ref="K8:K9"/>
    <mergeCell ref="L8:L9"/>
    <mergeCell ref="N8:N9"/>
    <mergeCell ref="A7:A9"/>
    <mergeCell ref="E7:E9"/>
    <mergeCell ref="F7:F9"/>
    <mergeCell ref="J8:J9"/>
    <mergeCell ref="M8:M9"/>
    <mergeCell ref="G8:G9"/>
    <mergeCell ref="H8:H9"/>
    <mergeCell ref="I8:I9"/>
    <mergeCell ref="B41:U42"/>
    <mergeCell ref="B1:G1"/>
    <mergeCell ref="R7:R9"/>
    <mergeCell ref="P7:P9"/>
    <mergeCell ref="Q7:Q9"/>
    <mergeCell ref="B2:H2"/>
    <mergeCell ref="B3:H3"/>
    <mergeCell ref="C7:C9"/>
    <mergeCell ref="D7:D9"/>
    <mergeCell ref="O7:O9"/>
    <mergeCell ref="B7:B9"/>
    <mergeCell ref="B29:U29"/>
    <mergeCell ref="S7:S9"/>
    <mergeCell ref="T7:T9"/>
    <mergeCell ref="U7:U9"/>
    <mergeCell ref="H22:I22"/>
  </mergeCells>
  <phoneticPr fontId="2" type="noConversion"/>
  <printOptions horizontalCentered="1"/>
  <pageMargins left="0" right="0" top="0.39370078740157483" bottom="0.39370078740157483" header="0" footer="0"/>
  <pageSetup paperSize="9" scale="26" fitToHeight="0" orientation="landscape" r:id="rId1"/>
  <headerFooter alignWithMargins="0">
    <oddFooter>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QUADRO COMPARATIVO</vt:lpstr>
      <vt:lpstr>'QUADRO COMPARATIVO'!_GoBack</vt:lpstr>
      <vt:lpstr>'QUADRO COMPARATIVO'!Area_de_impressao</vt:lpstr>
      <vt:lpstr>'QUADRO COMPARATIVO'!Titulos_de_impressao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GERÊNCIA DE COMPRAS - SEPLAD</dc:creator>
  <cp:lastModifiedBy>03101064350</cp:lastModifiedBy>
  <cp:lastPrinted>2017-07-04T16:15:12Z</cp:lastPrinted>
  <dcterms:created xsi:type="dcterms:W3CDTF">2003-02-03T16:35:19Z</dcterms:created>
  <dcterms:modified xsi:type="dcterms:W3CDTF">2017-07-26T12:10:01Z</dcterms:modified>
</cp:coreProperties>
</file>